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2193 2026\2DO TRIMESTRE 2026\"/>
    </mc:Choice>
  </mc:AlternateContent>
  <xr:revisionPtr revIDLastSave="0" documentId="13_ncr:1_{58421966-96A8-42F0-893D-7D687BE7CE7F}" xr6:coauthVersionLast="36" xr6:coauthVersionMax="47" xr10:uidLastSave="{00000000-0000-0000-0000-000000000000}"/>
  <bookViews>
    <workbookView xWindow="-120" yWindow="-120" windowWidth="29040" windowHeight="15720" xr2:uid="{386DA440-35FE-4B7B-B851-7CC98CC0BAC1}"/>
  </bookViews>
  <sheets>
    <sheet name="ESTADO DE SITUACION FINANCIER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F41" i="1" l="1"/>
  <c r="F19" i="1"/>
  <c r="F23" i="1"/>
  <c r="H15" i="1"/>
  <c r="J15" i="1" s="1"/>
  <c r="F16" i="1"/>
  <c r="F13" i="1"/>
  <c r="D23" i="1"/>
  <c r="D13" i="1"/>
  <c r="H41" i="1" l="1"/>
  <c r="H40" i="1"/>
  <c r="H39" i="1"/>
  <c r="H35" i="1"/>
  <c r="H34" i="1"/>
  <c r="H33" i="1"/>
  <c r="H32" i="1"/>
  <c r="F51" i="1" l="1"/>
  <c r="D51" i="1"/>
  <c r="H50" i="1"/>
  <c r="J50" i="1" s="1"/>
  <c r="H49" i="1"/>
  <c r="J49" i="1" s="1"/>
  <c r="H48" i="1"/>
  <c r="F43" i="1"/>
  <c r="D43" i="1"/>
  <c r="H42" i="1"/>
  <c r="J41" i="1"/>
  <c r="J40" i="1"/>
  <c r="H43" i="1"/>
  <c r="J43" i="1" s="1"/>
  <c r="F36" i="1"/>
  <c r="D36" i="1"/>
  <c r="J35" i="1"/>
  <c r="J34" i="1"/>
  <c r="J33" i="1"/>
  <c r="H25" i="1"/>
  <c r="J25" i="1" s="1"/>
  <c r="H24" i="1"/>
  <c r="J24" i="1" s="1"/>
  <c r="F26" i="1"/>
  <c r="H22" i="1"/>
  <c r="J22" i="1" s="1"/>
  <c r="H21" i="1"/>
  <c r="J21" i="1" s="1"/>
  <c r="H20" i="1"/>
  <c r="J20" i="1" s="1"/>
  <c r="H14" i="1"/>
  <c r="J14" i="1" s="1"/>
  <c r="D16" i="1"/>
  <c r="H12" i="1"/>
  <c r="H10" i="1"/>
  <c r="J10" i="1" l="1"/>
  <c r="F28" i="1"/>
  <c r="D26" i="1"/>
  <c r="H51" i="1"/>
  <c r="J51" i="1" s="1"/>
  <c r="J39" i="1"/>
  <c r="D45" i="1"/>
  <c r="F45" i="1"/>
  <c r="F53" i="1" s="1"/>
  <c r="H23" i="1"/>
  <c r="J23" i="1" s="1"/>
  <c r="H36" i="1"/>
  <c r="J36" i="1" s="1"/>
  <c r="J12" i="1"/>
  <c r="J48" i="1"/>
  <c r="H13" i="1"/>
  <c r="H16" i="1" s="1"/>
  <c r="J32" i="1"/>
  <c r="H19" i="1"/>
  <c r="D28" i="1" l="1"/>
  <c r="H45" i="1"/>
  <c r="J45" i="1" s="1"/>
  <c r="D53" i="1"/>
  <c r="J16" i="1"/>
  <c r="J13" i="1"/>
  <c r="H26" i="1"/>
  <c r="J26" i="1" s="1"/>
  <c r="J19" i="1"/>
  <c r="H53" i="1" l="1"/>
  <c r="J53" i="1" s="1"/>
  <c r="H28" i="1"/>
  <c r="J28" i="1" s="1"/>
</calcChain>
</file>

<file path=xl/sharedStrings.xml><?xml version="1.0" encoding="utf-8"?>
<sst xmlns="http://schemas.openxmlformats.org/spreadsheetml/2006/main" count="70" uniqueCount="63">
  <si>
    <t xml:space="preserve">E.S.E IMSALUD </t>
  </si>
  <si>
    <t>NIT 807004352-3</t>
  </si>
  <si>
    <t>Estado de Situación Financiera Individual</t>
  </si>
  <si>
    <t>(Cifras en pesos colombianos)</t>
  </si>
  <si>
    <t>VARIACION</t>
  </si>
  <si>
    <t>%</t>
  </si>
  <si>
    <t>Activo</t>
  </si>
  <si>
    <t>Activo Corriente</t>
  </si>
  <si>
    <t>Efectivo y Equivalentes al Efectivo</t>
  </si>
  <si>
    <t xml:space="preserve">Cuentas por cobrar </t>
  </si>
  <si>
    <t>Otras Cuentas por Cobrar</t>
  </si>
  <si>
    <t>Inventarios</t>
  </si>
  <si>
    <t>Total activos corrientes</t>
  </si>
  <si>
    <t>Activo No corriente</t>
  </si>
  <si>
    <t>Cuentas por cobrar</t>
  </si>
  <si>
    <t>Propiedad planta y equipo</t>
  </si>
  <si>
    <t>Propiedades de inversión</t>
  </si>
  <si>
    <t>Activos intangibles</t>
  </si>
  <si>
    <t>Bienes entregados en administración</t>
  </si>
  <si>
    <t>Bienes y servicios pagados por anticipado</t>
  </si>
  <si>
    <t>Total activos no corrientes</t>
  </si>
  <si>
    <t xml:space="preserve">Total Activo </t>
  </si>
  <si>
    <t>Pasivo</t>
  </si>
  <si>
    <t>Pasivo corriente</t>
  </si>
  <si>
    <t>Cuentas por pagar</t>
  </si>
  <si>
    <t>Beneficios a los empleados corto plazo</t>
  </si>
  <si>
    <t xml:space="preserve">Provisiones </t>
  </si>
  <si>
    <t xml:space="preserve">Ingresos recibidos por anticipado </t>
  </si>
  <si>
    <t>Total pasivos corrientes</t>
  </si>
  <si>
    <t>Pasivo No corriente</t>
  </si>
  <si>
    <t>Beneficios a los empleados largo plazo</t>
  </si>
  <si>
    <t>Otros Pasivos</t>
  </si>
  <si>
    <t>Total pasivos no corrientes</t>
  </si>
  <si>
    <t>Pasivos totales</t>
  </si>
  <si>
    <t>Patrimonio</t>
  </si>
  <si>
    <t xml:space="preserve">Capital Fiscal </t>
  </si>
  <si>
    <t>Resultado de ejercicios anteriores</t>
  </si>
  <si>
    <t xml:space="preserve">Resultado del ejercicio </t>
  </si>
  <si>
    <t>Patrimonio total</t>
  </si>
  <si>
    <t>Pasivos y Patrimonios Totales</t>
  </si>
  <si>
    <t>JAVIER ORLANDO PRIETO PEÑA</t>
  </si>
  <si>
    <t>YANETH R. ALARCON SANCHEZ</t>
  </si>
  <si>
    <t>Gerente</t>
  </si>
  <si>
    <t>Contador Externo   TP 110073-T</t>
  </si>
  <si>
    <t>JORGE ANDRES CARILLO LOZANO</t>
  </si>
  <si>
    <t>Revisor Fiscal T.P. No. 207178-T</t>
  </si>
  <si>
    <t>Nota 5</t>
  </si>
  <si>
    <t>Nota 6</t>
  </si>
  <si>
    <t>Nota 9</t>
  </si>
  <si>
    <t>Nota 10</t>
  </si>
  <si>
    <t>Nota 13</t>
  </si>
  <si>
    <t>Nota 14</t>
  </si>
  <si>
    <t>Nota 16</t>
  </si>
  <si>
    <t>Nota 21</t>
  </si>
  <si>
    <t>Nota 22</t>
  </si>
  <si>
    <t>Nota 23</t>
  </si>
  <si>
    <t>Nota 24</t>
  </si>
  <si>
    <t>Nota 27</t>
  </si>
  <si>
    <t>Inversiones</t>
  </si>
  <si>
    <t>Del 01 de enero 2026 al 30 de Junio  2026 y del 01 de enero 2025 al 30 de Junio 2025</t>
  </si>
  <si>
    <t>30 Junio de 2026</t>
  </si>
  <si>
    <t>30 Junio de 2025</t>
  </si>
  <si>
    <t>Avances y Anticipos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</si>
</sst>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_(* #,##0_);_(* \(#,##0\);_(* &quot;-&quot;??_);_(@_)"/>
    <numFmt numFmtId="166" formatCode="_-* #,##0.00_-;\-* #,##0.00_-;_-* &quot;-&quot;_-;_-@_-"/>
    <numFmt numFmtId="167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4">
    <xf numFmtId="0" fontId="0" fillId="0" borderId="0" xfId="0"/>
    <xf numFmtId="167" fontId="2" fillId="0" borderId="0" xfId="1" applyNumberFormat="1" applyFont="1" applyAlignment="1">
      <alignment horizontal="left"/>
    </xf>
    <xf numFmtId="167" fontId="2" fillId="0" borderId="0" xfId="1" applyNumberFormat="1" applyFont="1" applyFill="1" applyAlignment="1">
      <alignment horizontal="left"/>
    </xf>
    <xf numFmtId="167" fontId="3" fillId="0" borderId="0" xfId="1" applyNumberFormat="1" applyFont="1" applyAlignment="1">
      <alignment horizontal="center"/>
    </xf>
    <xf numFmtId="0" fontId="3" fillId="0" borderId="0" xfId="0" applyFont="1"/>
    <xf numFmtId="165" fontId="2" fillId="2" borderId="0" xfId="2" applyNumberFormat="1" applyFont="1" applyFill="1" applyAlignment="1">
      <alignment horizontal="center" vertical="center" wrapText="1"/>
    </xf>
    <xf numFmtId="0" fontId="2" fillId="0" borderId="0" xfId="0" applyFont="1"/>
    <xf numFmtId="41" fontId="3" fillId="0" borderId="0" xfId="1" applyNumberFormat="1" applyFont="1"/>
    <xf numFmtId="41" fontId="3" fillId="0" borderId="0" xfId="1" applyNumberFormat="1" applyFont="1" applyFill="1"/>
    <xf numFmtId="166" fontId="3" fillId="0" borderId="0" xfId="1" applyNumberFormat="1" applyFont="1"/>
    <xf numFmtId="41" fontId="3" fillId="0" borderId="1" xfId="1" applyNumberFormat="1" applyFont="1" applyBorder="1"/>
    <xf numFmtId="41" fontId="3" fillId="0" borderId="1" xfId="1" applyNumberFormat="1" applyFont="1" applyFill="1" applyBorder="1"/>
    <xf numFmtId="166" fontId="3" fillId="0" borderId="1" xfId="1" applyNumberFormat="1" applyFont="1" applyBorder="1"/>
    <xf numFmtId="41" fontId="2" fillId="0" borderId="2" xfId="1" applyNumberFormat="1" applyFont="1" applyBorder="1"/>
    <xf numFmtId="41" fontId="2" fillId="0" borderId="0" xfId="1" applyNumberFormat="1" applyFont="1"/>
    <xf numFmtId="166" fontId="2" fillId="0" borderId="2" xfId="1" applyNumberFormat="1" applyFont="1" applyBorder="1"/>
    <xf numFmtId="43" fontId="3" fillId="0" borderId="0" xfId="1" applyFont="1"/>
    <xf numFmtId="41" fontId="3" fillId="0" borderId="0" xfId="1" applyNumberFormat="1" applyFont="1" applyFill="1" applyBorder="1"/>
    <xf numFmtId="43" fontId="3" fillId="0" borderId="1" xfId="1" applyFont="1" applyBorder="1"/>
    <xf numFmtId="43" fontId="3" fillId="0" borderId="0" xfId="1" applyFont="1" applyFill="1"/>
    <xf numFmtId="43" fontId="3" fillId="0" borderId="1" xfId="1" applyFont="1" applyFill="1" applyBorder="1"/>
    <xf numFmtId="43" fontId="3" fillId="0" borderId="0" xfId="1" applyFont="1" applyBorder="1"/>
    <xf numFmtId="43" fontId="2" fillId="0" borderId="0" xfId="1" applyFont="1"/>
    <xf numFmtId="167" fontId="2" fillId="0" borderId="0" xfId="1" applyNumberFormat="1" applyFont="1"/>
    <xf numFmtId="167" fontId="2" fillId="0" borderId="0" xfId="1" applyNumberFormat="1" applyFont="1" applyBorder="1"/>
    <xf numFmtId="167" fontId="3" fillId="0" borderId="0" xfId="1" applyNumberFormat="1" applyFont="1" applyAlignment="1">
      <alignment horizontal="left"/>
    </xf>
    <xf numFmtId="167" fontId="3" fillId="0" borderId="0" xfId="1" applyNumberFormat="1" applyFont="1" applyFill="1" applyAlignment="1">
      <alignment horizontal="left"/>
    </xf>
    <xf numFmtId="167" fontId="3" fillId="0" borderId="0" xfId="1" applyNumberFormat="1" applyFont="1" applyFill="1"/>
    <xf numFmtId="167" fontId="3" fillId="0" borderId="0" xfId="1" applyNumberFormat="1" applyFont="1"/>
    <xf numFmtId="41" fontId="4" fillId="0" borderId="0" xfId="1" applyNumberFormat="1" applyFont="1"/>
    <xf numFmtId="167" fontId="3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3">
    <cellStyle name="Millares" xfId="1" builtinId="3"/>
    <cellStyle name="Moneda 4" xfId="2" xr:uid="{327FC4CA-1353-4433-B5A0-41445A95BCC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79068</xdr:rowOff>
    </xdr:from>
    <xdr:to>
      <xdr:col>0</xdr:col>
      <xdr:colOff>501854</xdr:colOff>
      <xdr:row>38</xdr:row>
      <xdr:rowOff>48343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E61E0E-D021-4BE6-9B22-A812DD959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1810"/>
          <a:ext cx="501854" cy="2980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82550</xdr:colOff>
      <xdr:row>0</xdr:row>
      <xdr:rowOff>0</xdr:rowOff>
    </xdr:from>
    <xdr:ext cx="1790700" cy="742950"/>
    <xdr:pic>
      <xdr:nvPicPr>
        <xdr:cNvPr id="3" name="Picture 1">
          <a:extLst>
            <a:ext uri="{FF2B5EF4-FFF2-40B4-BE49-F238E27FC236}">
              <a16:creationId xmlns:a16="http://schemas.microsoft.com/office/drawing/2014/main" id="{37D4AECD-4136-4FFE-83B1-00B3B189FE3E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844550" y="0"/>
          <a:ext cx="1790700" cy="742950"/>
        </a:xfrm>
        <a:prstGeom prst="rect">
          <a:avLst/>
        </a:prstGeom>
      </xdr:spPr>
    </xdr:pic>
    <xdr:clientData/>
  </xdr:oneCellAnchor>
  <xdr:twoCellAnchor>
    <xdr:from>
      <xdr:col>1</xdr:col>
      <xdr:colOff>9524</xdr:colOff>
      <xdr:row>58</xdr:row>
      <xdr:rowOff>0</xdr:rowOff>
    </xdr:from>
    <xdr:to>
      <xdr:col>2</xdr:col>
      <xdr:colOff>0</xdr:colOff>
      <xdr:row>58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AB46356-3BDF-4D22-8BDB-11F9A0948E35}"/>
            </a:ext>
          </a:extLst>
        </xdr:cNvPr>
        <xdr:cNvCxnSpPr/>
      </xdr:nvCxnSpPr>
      <xdr:spPr>
        <a:xfrm>
          <a:off x="771524" y="10725150"/>
          <a:ext cx="2457451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3021371</xdr:colOff>
      <xdr:row>63</xdr:row>
      <xdr:rowOff>197567</xdr:rowOff>
    </xdr:from>
    <xdr:to>
      <xdr:col>5</xdr:col>
      <xdr:colOff>627237</xdr:colOff>
      <xdr:row>63</xdr:row>
      <xdr:rowOff>197567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F1A1AB12-1E32-4EA3-B4FB-1B4CFF693BE9}"/>
            </a:ext>
          </a:extLst>
        </xdr:cNvPr>
        <xdr:cNvCxnSpPr/>
      </xdr:nvCxnSpPr>
      <xdr:spPr>
        <a:xfrm>
          <a:off x="3625645" y="12836115"/>
          <a:ext cx="2399092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207092</xdr:colOff>
      <xdr:row>57</xdr:row>
      <xdr:rowOff>194392</xdr:rowOff>
    </xdr:from>
    <xdr:to>
      <xdr:col>9</xdr:col>
      <xdr:colOff>487640</xdr:colOff>
      <xdr:row>57</xdr:row>
      <xdr:rowOff>194392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7D13A5B-2917-42C2-B452-4074222193F9}"/>
            </a:ext>
          </a:extLst>
        </xdr:cNvPr>
        <xdr:cNvCxnSpPr/>
      </xdr:nvCxnSpPr>
      <xdr:spPr>
        <a:xfrm>
          <a:off x="5614834" y="11409311"/>
          <a:ext cx="3271193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64B31-8CC9-49C9-9686-DF19D512E3C0}">
  <dimension ref="B1:J67"/>
  <sheetViews>
    <sheetView tabSelected="1" topLeftCell="A49" zoomScale="93" zoomScaleNormal="93" workbookViewId="0">
      <selection activeCell="D75" sqref="D75"/>
    </sheetView>
  </sheetViews>
  <sheetFormatPr baseColWidth="10" defaultRowHeight="15" x14ac:dyDescent="0.2"/>
  <cols>
    <col min="1" max="1" width="9" style="4" customWidth="1"/>
    <col min="2" max="2" width="48.85546875" style="4" customWidth="1"/>
    <col min="3" max="3" width="9.7109375" style="4" hidden="1" customWidth="1"/>
    <col min="4" max="4" width="20" style="4" bestFit="1" customWidth="1"/>
    <col min="5" max="5" width="3.140625" style="4" customWidth="1"/>
    <col min="6" max="6" width="20" style="4" bestFit="1" customWidth="1"/>
    <col min="7" max="7" width="3.140625" style="4" customWidth="1"/>
    <col min="8" max="8" width="18.7109375" style="4" bestFit="1" customWidth="1"/>
    <col min="9" max="9" width="3.140625" style="4" customWidth="1"/>
    <col min="10" max="10" width="9.7109375" style="4" bestFit="1" customWidth="1"/>
    <col min="11" max="16384" width="11.42578125" style="4"/>
  </cols>
  <sheetData>
    <row r="1" spans="2:10" ht="15.75" x14ac:dyDescent="0.25">
      <c r="B1" s="31" t="s">
        <v>0</v>
      </c>
      <c r="C1" s="31"/>
      <c r="D1" s="31"/>
      <c r="E1" s="31"/>
      <c r="F1" s="31"/>
      <c r="G1" s="31"/>
      <c r="H1" s="31"/>
      <c r="I1" s="31"/>
      <c r="J1" s="31"/>
    </row>
    <row r="2" spans="2:10" ht="15.75" x14ac:dyDescent="0.25">
      <c r="B2" s="31" t="s">
        <v>1</v>
      </c>
      <c r="C2" s="31"/>
      <c r="D2" s="31"/>
      <c r="E2" s="31"/>
      <c r="F2" s="31"/>
      <c r="G2" s="31"/>
      <c r="H2" s="31"/>
      <c r="I2" s="31"/>
      <c r="J2" s="31"/>
    </row>
    <row r="3" spans="2:10" ht="15.75" x14ac:dyDescent="0.25">
      <c r="B3" s="31" t="s">
        <v>2</v>
      </c>
      <c r="C3" s="31"/>
      <c r="D3" s="31"/>
      <c r="E3" s="31"/>
      <c r="F3" s="31"/>
      <c r="G3" s="31"/>
      <c r="H3" s="31"/>
      <c r="I3" s="31"/>
      <c r="J3" s="31"/>
    </row>
    <row r="4" spans="2:10" ht="15.75" x14ac:dyDescent="0.25">
      <c r="B4" s="31" t="s">
        <v>59</v>
      </c>
      <c r="C4" s="31"/>
      <c r="D4" s="31"/>
      <c r="E4" s="31"/>
      <c r="F4" s="31"/>
      <c r="G4" s="31"/>
      <c r="H4" s="31"/>
      <c r="I4" s="31"/>
      <c r="J4" s="31"/>
    </row>
    <row r="5" spans="2:10" x14ac:dyDescent="0.2">
      <c r="B5" s="32" t="s">
        <v>3</v>
      </c>
      <c r="C5" s="32"/>
      <c r="D5" s="32"/>
      <c r="E5" s="32"/>
      <c r="F5" s="32"/>
      <c r="G5" s="32"/>
      <c r="H5" s="32"/>
      <c r="I5" s="32"/>
      <c r="J5" s="32"/>
    </row>
    <row r="7" spans="2:10" ht="31.5" x14ac:dyDescent="0.2">
      <c r="D7" s="5" t="s">
        <v>60</v>
      </c>
      <c r="F7" s="5" t="s">
        <v>61</v>
      </c>
      <c r="H7" s="5" t="s">
        <v>4</v>
      </c>
      <c r="J7" s="5" t="s">
        <v>5</v>
      </c>
    </row>
    <row r="8" spans="2:10" ht="15.75" x14ac:dyDescent="0.25">
      <c r="B8" s="6" t="s">
        <v>6</v>
      </c>
      <c r="C8" s="6"/>
      <c r="E8" s="7"/>
      <c r="G8" s="7"/>
    </row>
    <row r="9" spans="2:10" ht="15.75" x14ac:dyDescent="0.25">
      <c r="B9" s="6" t="s">
        <v>7</v>
      </c>
      <c r="C9" s="6"/>
      <c r="E9" s="7"/>
      <c r="G9" s="7"/>
    </row>
    <row r="10" spans="2:10" x14ac:dyDescent="0.2">
      <c r="B10" s="4" t="s">
        <v>8</v>
      </c>
      <c r="C10" s="4" t="s">
        <v>46</v>
      </c>
      <c r="D10" s="7">
        <v>36521108022</v>
      </c>
      <c r="E10" s="7"/>
      <c r="F10" s="7">
        <v>60908105525</v>
      </c>
      <c r="G10" s="7"/>
      <c r="H10" s="7">
        <f>+D10-F10</f>
        <v>-24386997503</v>
      </c>
      <c r="I10" s="7"/>
      <c r="J10" s="7">
        <f t="shared" ref="J10:J16" si="0">(H10/F10)*100</f>
        <v>-40.039001858283456</v>
      </c>
    </row>
    <row r="11" spans="2:10" x14ac:dyDescent="0.2">
      <c r="B11" s="4" t="s">
        <v>58</v>
      </c>
      <c r="D11" s="7">
        <v>17360000000</v>
      </c>
      <c r="E11" s="7"/>
      <c r="F11" s="7">
        <v>33101000000</v>
      </c>
      <c r="G11" s="7"/>
      <c r="H11" s="7"/>
      <c r="I11" s="7"/>
      <c r="J11" s="7"/>
    </row>
    <row r="12" spans="2:10" x14ac:dyDescent="0.2">
      <c r="B12" s="4" t="s">
        <v>9</v>
      </c>
      <c r="C12" s="33" t="s">
        <v>47</v>
      </c>
      <c r="D12" s="7">
        <v>3693870493</v>
      </c>
      <c r="E12" s="7"/>
      <c r="F12" s="7">
        <v>17279265290</v>
      </c>
      <c r="G12" s="7"/>
      <c r="H12" s="7">
        <f t="shared" ref="H12:H14" si="1">+D12-F12</f>
        <v>-13585394797</v>
      </c>
      <c r="I12" s="7"/>
      <c r="J12" s="7">
        <f t="shared" si="0"/>
        <v>-78.622525720825948</v>
      </c>
    </row>
    <row r="13" spans="2:10" x14ac:dyDescent="0.2">
      <c r="B13" s="4" t="s">
        <v>10</v>
      </c>
      <c r="C13" s="33"/>
      <c r="D13" s="7">
        <f>17008047444+92787629</f>
        <v>17100835073</v>
      </c>
      <c r="E13" s="7"/>
      <c r="F13" s="7">
        <f>775563844+75008209</f>
        <v>850572053</v>
      </c>
      <c r="G13" s="7"/>
      <c r="H13" s="7">
        <f t="shared" si="1"/>
        <v>16250263020</v>
      </c>
      <c r="I13" s="7"/>
      <c r="J13" s="7">
        <f t="shared" si="0"/>
        <v>1910.5098695265972</v>
      </c>
    </row>
    <row r="14" spans="2:10" x14ac:dyDescent="0.2">
      <c r="B14" s="4" t="s">
        <v>11</v>
      </c>
      <c r="C14" s="4" t="s">
        <v>48</v>
      </c>
      <c r="D14" s="7">
        <v>8642755603</v>
      </c>
      <c r="E14" s="7"/>
      <c r="F14" s="7">
        <v>5128116463</v>
      </c>
      <c r="G14" s="7"/>
      <c r="H14" s="7">
        <f t="shared" si="1"/>
        <v>3514639140</v>
      </c>
      <c r="I14" s="7"/>
      <c r="J14" s="7">
        <f t="shared" si="0"/>
        <v>68.536648209114588</v>
      </c>
    </row>
    <row r="15" spans="2:10" x14ac:dyDescent="0.2">
      <c r="B15" s="4" t="s">
        <v>62</v>
      </c>
      <c r="D15" s="7"/>
      <c r="E15" s="7"/>
      <c r="F15" s="7">
        <v>41383440</v>
      </c>
      <c r="G15" s="7"/>
      <c r="H15" s="7">
        <f t="shared" ref="H15" si="2">+D15-F15</f>
        <v>-41383440</v>
      </c>
      <c r="I15" s="7"/>
      <c r="J15" s="7">
        <f t="shared" ref="J15" si="3">(H15/F15)*100</f>
        <v>-100</v>
      </c>
    </row>
    <row r="16" spans="2:10" ht="16.5" thickBot="1" x14ac:dyDescent="0.3">
      <c r="B16" s="6" t="s">
        <v>12</v>
      </c>
      <c r="C16" s="6"/>
      <c r="D16" s="13">
        <f>SUM(D10:D14)</f>
        <v>83318569191</v>
      </c>
      <c r="E16" s="7"/>
      <c r="F16" s="13">
        <f>SUM(F10:F15)</f>
        <v>117308442771</v>
      </c>
      <c r="G16" s="7"/>
      <c r="H16" s="13">
        <f>SUM(H10:H15)</f>
        <v>-18248873580</v>
      </c>
      <c r="I16" s="14"/>
      <c r="J16" s="15">
        <f t="shared" si="0"/>
        <v>-15.556317302433181</v>
      </c>
    </row>
    <row r="17" spans="2:10" ht="16.5" thickTop="1" x14ac:dyDescent="0.25">
      <c r="B17" s="6"/>
      <c r="C17" s="6"/>
      <c r="D17" s="7"/>
      <c r="E17" s="7"/>
      <c r="F17" s="7"/>
      <c r="G17" s="7"/>
      <c r="H17" s="8"/>
      <c r="I17" s="7"/>
      <c r="J17" s="16"/>
    </row>
    <row r="18" spans="2:10" ht="15.75" x14ac:dyDescent="0.25">
      <c r="B18" s="6" t="s">
        <v>13</v>
      </c>
      <c r="C18" s="6"/>
      <c r="D18" s="7"/>
      <c r="E18" s="7"/>
      <c r="F18" s="7"/>
      <c r="G18" s="7"/>
      <c r="H18" s="8"/>
      <c r="I18" s="7"/>
      <c r="J18" s="16"/>
    </row>
    <row r="19" spans="2:10" x14ac:dyDescent="0.2">
      <c r="B19" s="4" t="s">
        <v>14</v>
      </c>
      <c r="C19" s="33" t="s">
        <v>47</v>
      </c>
      <c r="D19" s="8">
        <f>38476144069-13564452902</f>
        <v>24911691167</v>
      </c>
      <c r="E19" s="7"/>
      <c r="F19" s="8">
        <f>10876121948-74354606</f>
        <v>10801767342</v>
      </c>
      <c r="G19" s="7"/>
      <c r="H19" s="7">
        <f>+D19-F19</f>
        <v>14109923825</v>
      </c>
      <c r="I19" s="7"/>
      <c r="J19" s="9">
        <f>(H19/F19)*100</f>
        <v>130.62606681165084</v>
      </c>
    </row>
    <row r="20" spans="2:10" x14ac:dyDescent="0.2">
      <c r="B20" s="4" t="s">
        <v>10</v>
      </c>
      <c r="C20" s="33"/>
      <c r="D20" s="8">
        <v>74374606</v>
      </c>
      <c r="E20" s="7"/>
      <c r="F20" s="7">
        <v>74374606</v>
      </c>
      <c r="G20" s="7"/>
      <c r="H20" s="7">
        <f t="shared" ref="H20:H25" si="4">+D20-F20</f>
        <v>0</v>
      </c>
      <c r="I20" s="7"/>
      <c r="J20" s="9">
        <f t="shared" ref="J20:J24" si="5">(H20/F20)*100</f>
        <v>0</v>
      </c>
    </row>
    <row r="21" spans="2:10" x14ac:dyDescent="0.2">
      <c r="B21" s="4" t="s">
        <v>15</v>
      </c>
      <c r="C21" s="4" t="s">
        <v>49</v>
      </c>
      <c r="D21" s="8">
        <v>64245474479</v>
      </c>
      <c r="E21" s="7"/>
      <c r="F21" s="8">
        <v>50734722902</v>
      </c>
      <c r="G21" s="7"/>
      <c r="H21" s="7">
        <f t="shared" si="4"/>
        <v>13510751577</v>
      </c>
      <c r="I21" s="7"/>
      <c r="J21" s="9">
        <f t="shared" si="5"/>
        <v>26.630186988697236</v>
      </c>
    </row>
    <row r="22" spans="2:10" x14ac:dyDescent="0.2">
      <c r="B22" s="4" t="s">
        <v>16</v>
      </c>
      <c r="C22" s="4" t="s">
        <v>50</v>
      </c>
      <c r="D22" s="8">
        <v>1246356080</v>
      </c>
      <c r="E22" s="7"/>
      <c r="F22" s="8">
        <v>1246356080</v>
      </c>
      <c r="G22" s="7"/>
      <c r="H22" s="7">
        <f t="shared" si="4"/>
        <v>0</v>
      </c>
      <c r="I22" s="7"/>
      <c r="J22" s="9">
        <f t="shared" si="5"/>
        <v>0</v>
      </c>
    </row>
    <row r="23" spans="2:10" x14ac:dyDescent="0.2">
      <c r="B23" s="4" t="s">
        <v>17</v>
      </c>
      <c r="C23" s="4" t="s">
        <v>51</v>
      </c>
      <c r="D23" s="8">
        <f>1625611861-832880540</f>
        <v>792731321</v>
      </c>
      <c r="E23" s="7"/>
      <c r="F23" s="8">
        <f>1348398861-660373023</f>
        <v>688025838</v>
      </c>
      <c r="G23" s="7"/>
      <c r="H23" s="7">
        <f t="shared" si="4"/>
        <v>104705483</v>
      </c>
      <c r="I23" s="7"/>
      <c r="J23" s="9">
        <f t="shared" si="5"/>
        <v>15.218248678620119</v>
      </c>
    </row>
    <row r="24" spans="2:10" x14ac:dyDescent="0.2">
      <c r="B24" s="4" t="s">
        <v>18</v>
      </c>
      <c r="C24" s="33" t="s">
        <v>52</v>
      </c>
      <c r="D24" s="8">
        <v>655652015</v>
      </c>
      <c r="E24" s="7"/>
      <c r="F24" s="8">
        <v>792388762</v>
      </c>
      <c r="H24" s="7">
        <f t="shared" si="4"/>
        <v>-136736747</v>
      </c>
      <c r="J24" s="9">
        <f t="shared" si="5"/>
        <v>-17.25627035079026</v>
      </c>
    </row>
    <row r="25" spans="2:10" x14ac:dyDescent="0.2">
      <c r="B25" s="4" t="s">
        <v>19</v>
      </c>
      <c r="C25" s="33"/>
      <c r="D25" s="11">
        <v>120000000</v>
      </c>
      <c r="E25" s="7"/>
      <c r="F25" s="11">
        <v>190000000</v>
      </c>
      <c r="G25" s="7"/>
      <c r="H25" s="10">
        <f t="shared" si="4"/>
        <v>-70000000</v>
      </c>
      <c r="I25" s="7"/>
      <c r="J25" s="12">
        <f t="shared" ref="J25" si="6">(H25/F25)*100</f>
        <v>-36.84210526315789</v>
      </c>
    </row>
    <row r="26" spans="2:10" ht="16.5" thickBot="1" x14ac:dyDescent="0.3">
      <c r="B26" s="6" t="s">
        <v>20</v>
      </c>
      <c r="C26" s="6"/>
      <c r="D26" s="13">
        <f>+D19+D20+D21+D22+D23+D24+D25</f>
        <v>92046279668</v>
      </c>
      <c r="E26" s="7"/>
      <c r="F26" s="13">
        <f>SUM(F19:F25)</f>
        <v>64527635530</v>
      </c>
      <c r="G26" s="7"/>
      <c r="H26" s="13">
        <f>SUM(H19:H25)</f>
        <v>27518644138</v>
      </c>
      <c r="I26" s="14"/>
      <c r="J26" s="15">
        <f>(H26/F26)*100</f>
        <v>42.646292417155301</v>
      </c>
    </row>
    <row r="27" spans="2:10" ht="16.5" thickTop="1" x14ac:dyDescent="0.25">
      <c r="B27" s="6"/>
      <c r="C27" s="6"/>
      <c r="D27" s="7"/>
      <c r="E27" s="7"/>
      <c r="F27" s="7"/>
      <c r="G27" s="7"/>
      <c r="H27" s="8"/>
      <c r="I27" s="7"/>
      <c r="J27" s="9"/>
    </row>
    <row r="28" spans="2:10" ht="16.5" thickBot="1" x14ac:dyDescent="0.3">
      <c r="B28" s="6" t="s">
        <v>21</v>
      </c>
      <c r="C28" s="6"/>
      <c r="D28" s="13">
        <f>+D16+D26</f>
        <v>175364848859</v>
      </c>
      <c r="E28" s="7"/>
      <c r="F28" s="13">
        <f>+F16+F26-1</f>
        <v>181836078300</v>
      </c>
      <c r="G28" s="7"/>
      <c r="H28" s="13">
        <f>+H16+H26</f>
        <v>9269770558</v>
      </c>
      <c r="I28" s="14"/>
      <c r="J28" s="15">
        <f>(H28/F28)*100</f>
        <v>5.0978720200434502</v>
      </c>
    </row>
    <row r="29" spans="2:10" ht="16.5" thickTop="1" x14ac:dyDescent="0.25">
      <c r="B29" s="6"/>
      <c r="C29" s="6"/>
      <c r="D29" s="7"/>
      <c r="E29" s="7"/>
      <c r="F29" s="7"/>
      <c r="G29" s="7"/>
    </row>
    <row r="30" spans="2:10" ht="15.75" x14ac:dyDescent="0.25">
      <c r="B30" s="6" t="s">
        <v>22</v>
      </c>
      <c r="C30" s="6"/>
      <c r="D30" s="7"/>
      <c r="E30" s="7"/>
      <c r="F30" s="7"/>
      <c r="G30" s="7"/>
    </row>
    <row r="31" spans="2:10" ht="15.75" x14ac:dyDescent="0.25">
      <c r="B31" s="6" t="s">
        <v>23</v>
      </c>
      <c r="C31" s="6"/>
      <c r="D31" s="7"/>
      <c r="E31" s="7"/>
      <c r="F31" s="7"/>
      <c r="G31" s="7"/>
    </row>
    <row r="32" spans="2:10" x14ac:dyDescent="0.2">
      <c r="B32" s="4" t="s">
        <v>24</v>
      </c>
      <c r="C32" s="4" t="s">
        <v>53</v>
      </c>
      <c r="D32" s="7">
        <v>6538789606</v>
      </c>
      <c r="E32" s="7"/>
      <c r="F32" s="7">
        <v>10358310717</v>
      </c>
      <c r="G32" s="7"/>
      <c r="H32" s="7">
        <f t="shared" ref="H32:H35" si="7">+D32-F32</f>
        <v>-3819521111</v>
      </c>
      <c r="I32" s="7"/>
      <c r="J32" s="16">
        <f>((H32/F32)*100)*-1</f>
        <v>36.873976996378609</v>
      </c>
    </row>
    <row r="33" spans="2:10" x14ac:dyDescent="0.2">
      <c r="B33" s="4" t="s">
        <v>25</v>
      </c>
      <c r="C33" s="4" t="s">
        <v>54</v>
      </c>
      <c r="D33" s="7">
        <v>3224137897</v>
      </c>
      <c r="E33" s="7"/>
      <c r="F33" s="7">
        <v>3198583092</v>
      </c>
      <c r="G33" s="7"/>
      <c r="H33" s="7">
        <f t="shared" si="7"/>
        <v>25554805</v>
      </c>
      <c r="I33" s="7"/>
      <c r="J33" s="16">
        <f t="shared" ref="J33:J35" si="8">((H33/F33)*100)*-1</f>
        <v>-0.79894141452555389</v>
      </c>
    </row>
    <row r="34" spans="2:10" x14ac:dyDescent="0.2">
      <c r="B34" s="4" t="s">
        <v>26</v>
      </c>
      <c r="C34" s="4" t="s">
        <v>55</v>
      </c>
      <c r="D34" s="8">
        <v>1304428614</v>
      </c>
      <c r="E34" s="7"/>
      <c r="F34" s="8">
        <v>823744725</v>
      </c>
      <c r="G34" s="7"/>
      <c r="H34" s="7">
        <f t="shared" si="7"/>
        <v>480683889</v>
      </c>
      <c r="I34" s="8"/>
      <c r="J34" s="16">
        <f t="shared" si="8"/>
        <v>-58.353501322876454</v>
      </c>
    </row>
    <row r="35" spans="2:10" x14ac:dyDescent="0.2">
      <c r="B35" s="4" t="s">
        <v>27</v>
      </c>
      <c r="C35" s="4" t="s">
        <v>56</v>
      </c>
      <c r="D35" s="11">
        <v>20493033531</v>
      </c>
      <c r="E35" s="7"/>
      <c r="F35" s="11">
        <v>23585994659</v>
      </c>
      <c r="G35" s="7"/>
      <c r="H35" s="7">
        <f t="shared" si="7"/>
        <v>-3092961128</v>
      </c>
      <c r="I35" s="17"/>
      <c r="J35" s="18">
        <f t="shared" si="8"/>
        <v>13.113549683688156</v>
      </c>
    </row>
    <row r="36" spans="2:10" ht="16.5" thickBot="1" x14ac:dyDescent="0.3">
      <c r="B36" s="6" t="s">
        <v>28</v>
      </c>
      <c r="C36" s="6"/>
      <c r="D36" s="13">
        <f>SUM(D32:D35)</f>
        <v>31560389648</v>
      </c>
      <c r="E36" s="7"/>
      <c r="F36" s="13">
        <f>SUM(F32:F35)</f>
        <v>37966633193</v>
      </c>
      <c r="G36" s="7"/>
      <c r="H36" s="13">
        <f>SUM(H32:H35)</f>
        <v>-6406243545</v>
      </c>
      <c r="I36" s="14"/>
      <c r="J36" s="15">
        <f>((H36/F36)*100)*-1</f>
        <v>16.873351693931962</v>
      </c>
    </row>
    <row r="37" spans="2:10" ht="16.5" thickTop="1" x14ac:dyDescent="0.25">
      <c r="B37" s="6"/>
      <c r="C37" s="6"/>
      <c r="D37" s="8"/>
      <c r="E37" s="7"/>
      <c r="F37" s="8"/>
      <c r="G37" s="7"/>
      <c r="H37" s="8"/>
      <c r="I37" s="8"/>
      <c r="J37" s="19"/>
    </row>
    <row r="38" spans="2:10" ht="15.75" x14ac:dyDescent="0.25">
      <c r="B38" s="6" t="s">
        <v>29</v>
      </c>
      <c r="C38" s="6"/>
      <c r="D38" s="8"/>
      <c r="E38" s="7"/>
      <c r="F38" s="8"/>
      <c r="G38" s="7"/>
      <c r="H38" s="8"/>
      <c r="I38" s="8"/>
      <c r="J38" s="19"/>
    </row>
    <row r="39" spans="2:10" x14ac:dyDescent="0.2">
      <c r="B39" s="4" t="s">
        <v>24</v>
      </c>
      <c r="C39" s="4" t="s">
        <v>53</v>
      </c>
      <c r="D39" s="8">
        <v>0</v>
      </c>
      <c r="E39" s="7"/>
      <c r="F39" s="8">
        <v>1092461655</v>
      </c>
      <c r="G39" s="7"/>
      <c r="H39" s="7">
        <f t="shared" ref="H39:H41" si="9">+D39-F39</f>
        <v>-1092461655</v>
      </c>
      <c r="I39" s="8"/>
      <c r="J39" s="19">
        <f t="shared" ref="J39:J41" si="10">((H39/F39)*100)*-1</f>
        <v>100</v>
      </c>
    </row>
    <row r="40" spans="2:10" x14ac:dyDescent="0.2">
      <c r="B40" s="4" t="s">
        <v>30</v>
      </c>
      <c r="C40" s="4" t="s">
        <v>54</v>
      </c>
      <c r="D40" s="8">
        <v>999931778</v>
      </c>
      <c r="E40" s="7"/>
      <c r="F40" s="8">
        <v>1019172116</v>
      </c>
      <c r="G40" s="7"/>
      <c r="H40" s="7">
        <f t="shared" si="9"/>
        <v>-19240338</v>
      </c>
      <c r="I40" s="8"/>
      <c r="J40" s="19">
        <f t="shared" si="10"/>
        <v>1.8878399141759878</v>
      </c>
    </row>
    <row r="41" spans="2:10" x14ac:dyDescent="0.2">
      <c r="B41" s="4" t="s">
        <v>26</v>
      </c>
      <c r="C41" s="4" t="s">
        <v>55</v>
      </c>
      <c r="D41" s="11">
        <v>6567530809</v>
      </c>
      <c r="E41" s="7"/>
      <c r="F41" s="11">
        <f>7548308447</f>
        <v>7548308447</v>
      </c>
      <c r="G41" s="7"/>
      <c r="H41" s="7">
        <f t="shared" si="9"/>
        <v>-980777638</v>
      </c>
      <c r="I41" s="17"/>
      <c r="J41" s="20">
        <f t="shared" si="10"/>
        <v>12.99334340781742</v>
      </c>
    </row>
    <row r="42" spans="2:10" hidden="1" x14ac:dyDescent="0.2">
      <c r="B42" s="4" t="s">
        <v>31</v>
      </c>
      <c r="D42" s="11">
        <v>0</v>
      </c>
      <c r="E42" s="7"/>
      <c r="F42" s="11">
        <v>0</v>
      </c>
      <c r="G42" s="7"/>
      <c r="H42" s="11">
        <f t="shared" ref="H42" si="11">+F42-D42</f>
        <v>0</v>
      </c>
      <c r="I42" s="17"/>
      <c r="J42" s="20"/>
    </row>
    <row r="43" spans="2:10" ht="16.5" thickBot="1" x14ac:dyDescent="0.3">
      <c r="B43" s="6" t="s">
        <v>32</v>
      </c>
      <c r="C43" s="6"/>
      <c r="D43" s="13">
        <f>SUM(D39:D42)</f>
        <v>7567462587</v>
      </c>
      <c r="E43" s="7"/>
      <c r="F43" s="13">
        <f>SUM(F39:F42)</f>
        <v>9659942218</v>
      </c>
      <c r="G43" s="7"/>
      <c r="H43" s="13">
        <f>SUM(H39:H42)</f>
        <v>-2092479631</v>
      </c>
      <c r="I43" s="14"/>
      <c r="J43" s="15">
        <f>((H43/F43)*100)*-1</f>
        <v>21.661409393328938</v>
      </c>
    </row>
    <row r="44" spans="2:10" ht="16.5" thickTop="1" x14ac:dyDescent="0.25">
      <c r="B44" s="6"/>
      <c r="C44" s="6"/>
      <c r="D44" s="7"/>
      <c r="E44" s="7"/>
      <c r="F44" s="7"/>
      <c r="G44" s="7"/>
    </row>
    <row r="45" spans="2:10" ht="16.5" thickBot="1" x14ac:dyDescent="0.3">
      <c r="B45" s="6" t="s">
        <v>33</v>
      </c>
      <c r="C45" s="6"/>
      <c r="D45" s="13">
        <f>+D36+D43</f>
        <v>39127852235</v>
      </c>
      <c r="E45" s="7"/>
      <c r="F45" s="13">
        <f>+F36+F43</f>
        <v>47626575411</v>
      </c>
      <c r="G45" s="7"/>
      <c r="H45" s="13">
        <f>D45-F45</f>
        <v>-8498723176</v>
      </c>
      <c r="I45" s="14"/>
      <c r="J45" s="15">
        <f>((H45/F45)*100)*-1</f>
        <v>17.844497746602848</v>
      </c>
    </row>
    <row r="46" spans="2:10" ht="16.5" thickTop="1" x14ac:dyDescent="0.25">
      <c r="B46" s="6"/>
      <c r="C46" s="6"/>
      <c r="D46" s="7"/>
      <c r="E46" s="7"/>
      <c r="F46" s="7"/>
      <c r="G46" s="7"/>
      <c r="H46" s="7"/>
      <c r="I46" s="7"/>
      <c r="J46" s="16"/>
    </row>
    <row r="47" spans="2:10" ht="15.75" x14ac:dyDescent="0.25">
      <c r="B47" s="6" t="s">
        <v>34</v>
      </c>
      <c r="C47" s="6"/>
      <c r="D47" s="7"/>
      <c r="E47" s="7"/>
      <c r="F47" s="7"/>
      <c r="G47" s="7"/>
      <c r="H47" s="7"/>
      <c r="I47" s="7"/>
      <c r="J47" s="16"/>
    </row>
    <row r="48" spans="2:10" x14ac:dyDescent="0.2">
      <c r="B48" s="4" t="s">
        <v>35</v>
      </c>
      <c r="C48" s="33" t="s">
        <v>57</v>
      </c>
      <c r="D48" s="7">
        <v>56025353333.949997</v>
      </c>
      <c r="E48" s="7"/>
      <c r="F48" s="7">
        <v>56025353333.949997</v>
      </c>
      <c r="G48" s="7"/>
      <c r="H48" s="7">
        <f>+F48-D48</f>
        <v>0</v>
      </c>
      <c r="I48" s="7"/>
      <c r="J48" s="16">
        <f>((H48/F48)*100)*-1</f>
        <v>0</v>
      </c>
    </row>
    <row r="49" spans="2:10" x14ac:dyDescent="0.2">
      <c r="B49" s="4" t="s">
        <v>36</v>
      </c>
      <c r="C49" s="33"/>
      <c r="D49" s="7">
        <v>79411968663</v>
      </c>
      <c r="E49" s="7"/>
      <c r="F49" s="7">
        <v>77188524092</v>
      </c>
      <c r="G49" s="7"/>
      <c r="H49" s="7">
        <f>+F49-D49</f>
        <v>-2223444571</v>
      </c>
      <c r="I49" s="7"/>
      <c r="J49" s="16">
        <f>((H49/F49)*100)*-1</f>
        <v>2.8805377446392231</v>
      </c>
    </row>
    <row r="50" spans="2:10" x14ac:dyDescent="0.2">
      <c r="B50" s="4" t="s">
        <v>37</v>
      </c>
      <c r="C50" s="33"/>
      <c r="D50" s="10">
        <v>799674627</v>
      </c>
      <c r="E50" s="7"/>
      <c r="F50" s="10">
        <v>995625463</v>
      </c>
      <c r="G50" s="7"/>
      <c r="H50" s="10">
        <f>+F50-D50</f>
        <v>195950836</v>
      </c>
      <c r="I50" s="7"/>
      <c r="J50" s="18">
        <f>((H50/F50)*100)*-1</f>
        <v>-19.681179648576343</v>
      </c>
    </row>
    <row r="51" spans="2:10" ht="16.5" thickBot="1" x14ac:dyDescent="0.3">
      <c r="B51" s="6" t="s">
        <v>38</v>
      </c>
      <c r="C51" s="6"/>
      <c r="D51" s="13">
        <f>+SUM(D48:D50)</f>
        <v>136236996623.95</v>
      </c>
      <c r="E51" s="7"/>
      <c r="F51" s="13">
        <f>+SUM(F48:F50)</f>
        <v>134209502888.95</v>
      </c>
      <c r="G51" s="7"/>
      <c r="H51" s="13">
        <f>+SUM(H48:H50)</f>
        <v>-2027493735</v>
      </c>
      <c r="I51" s="14"/>
      <c r="J51" s="15">
        <f>((H51/F51)*100)*-1</f>
        <v>1.5106931263113499</v>
      </c>
    </row>
    <row r="52" spans="2:10" ht="15.75" thickTop="1" x14ac:dyDescent="0.2">
      <c r="D52" s="7"/>
      <c r="E52" s="7"/>
      <c r="F52" s="7"/>
      <c r="G52" s="7"/>
      <c r="H52" s="7"/>
      <c r="I52" s="7"/>
      <c r="J52" s="21"/>
    </row>
    <row r="53" spans="2:10" ht="16.5" thickBot="1" x14ac:dyDescent="0.3">
      <c r="B53" s="6" t="s">
        <v>39</v>
      </c>
      <c r="C53" s="6"/>
      <c r="D53" s="13">
        <f>+D45+D51</f>
        <v>175364848858.95001</v>
      </c>
      <c r="E53" s="7"/>
      <c r="F53" s="13">
        <f>+F45+F51</f>
        <v>181836078299.95001</v>
      </c>
      <c r="G53" s="7"/>
      <c r="H53" s="13">
        <f>F53-D53</f>
        <v>6471229441</v>
      </c>
      <c r="I53" s="14"/>
      <c r="J53" s="15">
        <f>((H53/F53)*100)*-1</f>
        <v>-3.5588258950048961</v>
      </c>
    </row>
    <row r="54" spans="2:10" ht="16.5" thickTop="1" x14ac:dyDescent="0.25">
      <c r="B54" s="6"/>
      <c r="C54" s="6"/>
      <c r="D54" s="14"/>
      <c r="E54" s="7"/>
      <c r="F54" s="14"/>
      <c r="G54" s="7"/>
      <c r="H54" s="14"/>
      <c r="I54" s="14"/>
      <c r="J54" s="22"/>
    </row>
    <row r="55" spans="2:10" ht="15.75" x14ac:dyDescent="0.25">
      <c r="B55" s="6"/>
      <c r="C55" s="6"/>
      <c r="D55" s="29"/>
      <c r="E55" s="29"/>
      <c r="F55" s="29"/>
      <c r="G55" s="7"/>
      <c r="H55" s="14"/>
      <c r="I55" s="14"/>
      <c r="J55" s="22"/>
    </row>
    <row r="56" spans="2:10" ht="15.75" x14ac:dyDescent="0.25">
      <c r="B56" s="6"/>
      <c r="C56" s="6"/>
      <c r="D56" s="14"/>
      <c r="E56" s="14"/>
      <c r="F56" s="14"/>
      <c r="G56" s="7"/>
      <c r="H56" s="14"/>
      <c r="I56" s="14"/>
      <c r="J56" s="22"/>
    </row>
    <row r="57" spans="2:10" ht="15.75" x14ac:dyDescent="0.25">
      <c r="B57" s="6"/>
      <c r="C57" s="6"/>
      <c r="D57" s="14"/>
      <c r="E57" s="14"/>
      <c r="F57" s="14"/>
      <c r="G57" s="7"/>
      <c r="H57" s="14"/>
      <c r="I57" s="14"/>
      <c r="J57" s="22"/>
    </row>
    <row r="58" spans="2:10" ht="15.75" x14ac:dyDescent="0.25">
      <c r="D58" s="23"/>
      <c r="E58" s="23"/>
      <c r="F58" s="24"/>
    </row>
    <row r="59" spans="2:10" ht="15.75" x14ac:dyDescent="0.25">
      <c r="B59" s="1" t="s">
        <v>40</v>
      </c>
      <c r="C59" s="2"/>
      <c r="D59" s="23"/>
      <c r="E59" s="23"/>
      <c r="F59" s="31" t="s">
        <v>41</v>
      </c>
      <c r="G59" s="31"/>
      <c r="H59" s="31"/>
      <c r="I59" s="31"/>
      <c r="J59" s="31"/>
    </row>
    <row r="60" spans="2:10" ht="15.75" x14ac:dyDescent="0.25">
      <c r="B60" s="25" t="s">
        <v>42</v>
      </c>
      <c r="C60" s="26"/>
      <c r="D60" s="23"/>
      <c r="E60" s="23"/>
      <c r="F60" s="30" t="s">
        <v>43</v>
      </c>
      <c r="G60" s="30"/>
      <c r="H60" s="30"/>
      <c r="I60" s="30"/>
      <c r="J60" s="30"/>
    </row>
    <row r="61" spans="2:10" ht="15.75" x14ac:dyDescent="0.25">
      <c r="B61" s="25"/>
      <c r="C61" s="26"/>
      <c r="D61" s="23"/>
      <c r="E61" s="23"/>
      <c r="F61" s="3"/>
      <c r="G61" s="3"/>
      <c r="H61" s="3"/>
      <c r="I61" s="3"/>
      <c r="J61" s="3"/>
    </row>
    <row r="62" spans="2:10" ht="15.75" x14ac:dyDescent="0.25">
      <c r="B62" s="25"/>
      <c r="C62" s="26"/>
      <c r="D62" s="23"/>
      <c r="E62" s="23"/>
      <c r="F62" s="3"/>
      <c r="G62" s="3"/>
      <c r="H62" s="3"/>
      <c r="I62" s="3"/>
      <c r="J62" s="3"/>
    </row>
    <row r="63" spans="2:10" ht="15.75" x14ac:dyDescent="0.25">
      <c r="D63" s="27"/>
      <c r="E63" s="27"/>
      <c r="F63" s="23"/>
      <c r="G63" s="23"/>
      <c r="H63" s="28"/>
      <c r="I63" s="28"/>
    </row>
    <row r="64" spans="2:10" ht="15.75" x14ac:dyDescent="0.25">
      <c r="D64" s="27"/>
      <c r="E64" s="27"/>
      <c r="F64" s="23"/>
      <c r="G64" s="23"/>
      <c r="H64" s="28"/>
      <c r="I64" s="28"/>
    </row>
    <row r="65" spans="2:10" ht="15.75" x14ac:dyDescent="0.25">
      <c r="B65" s="31" t="s">
        <v>44</v>
      </c>
      <c r="C65" s="31"/>
      <c r="D65" s="31"/>
      <c r="E65" s="31"/>
      <c r="F65" s="31"/>
      <c r="G65" s="31"/>
      <c r="H65" s="31"/>
      <c r="I65" s="31"/>
      <c r="J65" s="31"/>
    </row>
    <row r="66" spans="2:10" x14ac:dyDescent="0.2">
      <c r="B66" s="30" t="s">
        <v>45</v>
      </c>
      <c r="C66" s="30"/>
      <c r="D66" s="30"/>
      <c r="E66" s="30"/>
      <c r="F66" s="30"/>
      <c r="G66" s="30"/>
      <c r="H66" s="30"/>
      <c r="I66" s="30"/>
      <c r="J66" s="30"/>
    </row>
    <row r="67" spans="2:10" x14ac:dyDescent="0.2">
      <c r="D67" s="28"/>
      <c r="E67" s="28"/>
    </row>
  </sheetData>
  <mergeCells count="13">
    <mergeCell ref="F60:J60"/>
    <mergeCell ref="B65:J65"/>
    <mergeCell ref="B66:J66"/>
    <mergeCell ref="B1:J1"/>
    <mergeCell ref="B2:J2"/>
    <mergeCell ref="B3:J3"/>
    <mergeCell ref="B5:J5"/>
    <mergeCell ref="F59:J59"/>
    <mergeCell ref="C12:C13"/>
    <mergeCell ref="C19:C20"/>
    <mergeCell ref="C24:C25"/>
    <mergeCell ref="C48:C50"/>
    <mergeCell ref="B4:J4"/>
  </mergeCells>
  <pageMargins left="0.16" right="0.23622047244094491" top="0.23622047244094491" bottom="0.15748031496062992" header="0.23" footer="0.15748031496062992"/>
  <pageSetup scale="75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SITUACION FINANCIERA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ADM-CONTA01</dc:creator>
  <cp:lastModifiedBy>ADM-CONTA01</cp:lastModifiedBy>
  <cp:lastPrinted>2026-08-18T21:18:17Z</cp:lastPrinted>
  <dcterms:created xsi:type="dcterms:W3CDTF">2026-02-18T00:39:14Z</dcterms:created>
  <dcterms:modified xsi:type="dcterms:W3CDTF">2026-08-18T21:18:24Z</dcterms:modified>
</cp:coreProperties>
</file>